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-nfmd01.komu.local\share\redirect\s45snuwa\Desktop\令和８年度愛媛県公立高等学校等奨学のための給付金（第1回通常給付）について\"/>
    </mc:Choice>
  </mc:AlternateContent>
  <xr:revisionPtr revIDLastSave="0" documentId="8_{A16416A7-BF15-46CD-9B5B-319B97B83F7D}" xr6:coauthVersionLast="47" xr6:coauthVersionMax="47" xr10:uidLastSave="{00000000-0000-0000-0000-000000000000}"/>
  <bookViews>
    <workbookView xWindow="-105" yWindow="-16320" windowWidth="29040" windowHeight="15840" xr2:uid="{9E3DC0FB-C5D6-4504-8F6C-7E468C9A8E04}"/>
  </bookViews>
  <sheets>
    <sheet name="Sheet1" sheetId="7" r:id="rId1"/>
    <sheet name="入力シート" sheetId="2" r:id="rId2"/>
    <sheet name="計算シート (離婚・死亡以外)" sheetId="3" r:id="rId3"/>
    <sheet name="計算シート (離婚・死亡) 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6" l="1"/>
  <c r="B20" i="3" l="1"/>
  <c r="O8" i="6"/>
  <c r="O11" i="6"/>
  <c r="O10" i="6"/>
  <c r="O9" i="6"/>
  <c r="O6" i="6"/>
  <c r="O5" i="6"/>
  <c r="O4" i="6"/>
  <c r="G4" i="2" a="1"/>
  <c r="G4" i="2" s="1"/>
  <c r="G2" i="2"/>
  <c r="B4" i="6" s="1"/>
  <c r="O12" i="6" l="1"/>
  <c r="B10" i="6" s="1"/>
  <c r="B4" i="3"/>
  <c r="B8" i="3" s="1"/>
  <c r="B14" i="6" l="1"/>
  <c r="D22" i="6" s="1"/>
  <c r="B12" i="6"/>
  <c r="B22" i="6" s="1"/>
  <c r="B10" i="3"/>
  <c r="B12" i="3"/>
  <c r="D2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7" authorId="0" shapeId="0" xr:uid="{F81E7062-3E22-4ADA-8F2D-5C74C6C91476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特定親族特別控除に該当する場合は、控除額を手入力してください。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<sst xmlns="http://schemas.openxmlformats.org/spreadsheetml/2006/main" count="80" uniqueCount="42">
  <si>
    <t>市町村民税所得割額計算シート</t>
    <rPh sb="0" eb="3">
      <t>シチョウソン</t>
    </rPh>
    <rPh sb="2" eb="4">
      <t>ソンミン</t>
    </rPh>
    <rPh sb="4" eb="5">
      <t>ゼイ</t>
    </rPh>
    <rPh sb="5" eb="8">
      <t>ショトクワリ</t>
    </rPh>
    <rPh sb="8" eb="9">
      <t>ガク</t>
    </rPh>
    <rPh sb="9" eb="11">
      <t>ケイサン</t>
    </rPh>
    <phoneticPr fontId="2"/>
  </si>
  <si>
    <t>円</t>
    <rPh sb="0" eb="1">
      <t>エン</t>
    </rPh>
    <phoneticPr fontId="2"/>
  </si>
  <si>
    <t>家計急変後の給与収入見込み額（基準日から1年間）</t>
    <rPh sb="0" eb="5">
      <t>カケイキュウヘンゴ</t>
    </rPh>
    <rPh sb="6" eb="10">
      <t>キュウヨシュウニュウ</t>
    </rPh>
    <rPh sb="10" eb="12">
      <t>ミコ</t>
    </rPh>
    <rPh sb="13" eb="14">
      <t>ガク</t>
    </rPh>
    <rPh sb="15" eb="18">
      <t>キジュンビ</t>
    </rPh>
    <rPh sb="21" eb="23">
      <t>ネンカン</t>
    </rPh>
    <phoneticPr fontId="2"/>
  </si>
  <si>
    <t>給与所得控除の額</t>
    <rPh sb="0" eb="2">
      <t>キュウヨ</t>
    </rPh>
    <rPh sb="2" eb="4">
      <t>ショトク</t>
    </rPh>
    <rPh sb="4" eb="6">
      <t>コウジョ</t>
    </rPh>
    <rPh sb="7" eb="8">
      <t>ガク</t>
    </rPh>
    <phoneticPr fontId="2"/>
  </si>
  <si>
    <t>公的年金所得</t>
    <rPh sb="0" eb="2">
      <t>コウテキ</t>
    </rPh>
    <rPh sb="2" eb="4">
      <t>ネンキン</t>
    </rPh>
    <rPh sb="4" eb="6">
      <t>ショトク</t>
    </rPh>
    <phoneticPr fontId="2"/>
  </si>
  <si>
    <t>65歳以上</t>
    <rPh sb="2" eb="5">
      <t>サイイジョウ</t>
    </rPh>
    <phoneticPr fontId="2"/>
  </si>
  <si>
    <t>65歳未満</t>
    <rPh sb="2" eb="5">
      <t>サイミマン</t>
    </rPh>
    <phoneticPr fontId="2"/>
  </si>
  <si>
    <t>その他の事業所得</t>
    <rPh sb="2" eb="3">
      <t>タ</t>
    </rPh>
    <rPh sb="4" eb="8">
      <t>ジギョウショトク</t>
    </rPh>
    <phoneticPr fontId="2"/>
  </si>
  <si>
    <t>１．総所得</t>
    <rPh sb="2" eb="5">
      <t>ソウショトク</t>
    </rPh>
    <phoneticPr fontId="2"/>
  </si>
  <si>
    <t>←直近の課税証明書から所得控除の合計額を転記</t>
    <rPh sb="1" eb="3">
      <t>チョッキン</t>
    </rPh>
    <rPh sb="4" eb="9">
      <t>カゼイショウメイショ</t>
    </rPh>
    <rPh sb="11" eb="13">
      <t>ショトク</t>
    </rPh>
    <rPh sb="13" eb="15">
      <t>コウジョ</t>
    </rPh>
    <rPh sb="16" eb="18">
      <t>ゴウケイ</t>
    </rPh>
    <rPh sb="18" eb="19">
      <t>ガク</t>
    </rPh>
    <rPh sb="20" eb="22">
      <t>テンキ</t>
    </rPh>
    <phoneticPr fontId="2"/>
  </si>
  <si>
    <t>２．所得控除の額</t>
    <rPh sb="2" eb="6">
      <t>ショトクコウジョ</t>
    </rPh>
    <rPh sb="7" eb="8">
      <t>ガク</t>
    </rPh>
    <phoneticPr fontId="2"/>
  </si>
  <si>
    <t>３．課税標準額</t>
    <rPh sb="2" eb="7">
      <t>カゼイヒョウジュンガク</t>
    </rPh>
    <phoneticPr fontId="2"/>
  </si>
  <si>
    <t>４．県民税所得割</t>
    <rPh sb="2" eb="5">
      <t>ケンミンゼイ</t>
    </rPh>
    <rPh sb="5" eb="8">
      <t>ショトクワリ</t>
    </rPh>
    <phoneticPr fontId="2"/>
  </si>
  <si>
    <t>５．市民税所得割</t>
    <rPh sb="2" eb="5">
      <t>シミンゼイ</t>
    </rPh>
    <rPh sb="5" eb="8">
      <t>ショトクワリ</t>
    </rPh>
    <phoneticPr fontId="2"/>
  </si>
  <si>
    <t>県民税所得割額</t>
    <rPh sb="0" eb="7">
      <t>ケンミンゼイショトクワリガク</t>
    </rPh>
    <phoneticPr fontId="2"/>
  </si>
  <si>
    <t>市民税所得割額</t>
    <rPh sb="0" eb="7">
      <t>シミンゼイショトクワリガク</t>
    </rPh>
    <phoneticPr fontId="2"/>
  </si>
  <si>
    <t>６．県民税税額控除額</t>
    <rPh sb="2" eb="5">
      <t>ケンミンゼイ</t>
    </rPh>
    <rPh sb="5" eb="7">
      <t>ゼイガク</t>
    </rPh>
    <rPh sb="7" eb="9">
      <t>コウジョ</t>
    </rPh>
    <rPh sb="9" eb="10">
      <t>ガク</t>
    </rPh>
    <phoneticPr fontId="2"/>
  </si>
  <si>
    <t>７．市民税税額控除額</t>
    <rPh sb="2" eb="5">
      <t>シミンゼイ</t>
    </rPh>
    <rPh sb="5" eb="7">
      <t>ゼイガク</t>
    </rPh>
    <rPh sb="7" eb="9">
      <t>コウジョ</t>
    </rPh>
    <rPh sb="9" eb="10">
      <t>ガク</t>
    </rPh>
    <phoneticPr fontId="2"/>
  </si>
  <si>
    <t>←直近の課税証明書から税額控除の合計額を転記</t>
    <rPh sb="1" eb="3">
      <t>チョッキン</t>
    </rPh>
    <rPh sb="4" eb="9">
      <t>カゼイショウメイショ</t>
    </rPh>
    <rPh sb="11" eb="13">
      <t>ゼイガク</t>
    </rPh>
    <rPh sb="13" eb="15">
      <t>コウジョ</t>
    </rPh>
    <rPh sb="16" eb="18">
      <t>ゴウケイ</t>
    </rPh>
    <rPh sb="18" eb="19">
      <t>ガク</t>
    </rPh>
    <rPh sb="20" eb="22">
      <t>テンキ</t>
    </rPh>
    <phoneticPr fontId="2"/>
  </si>
  <si>
    <t>２．扶養控除を除いた所得控除の額</t>
    <rPh sb="2" eb="6">
      <t>フヨウコウジョ</t>
    </rPh>
    <rPh sb="7" eb="8">
      <t>ノゾ</t>
    </rPh>
    <rPh sb="10" eb="14">
      <t>ショトクコウジョ</t>
    </rPh>
    <rPh sb="15" eb="16">
      <t>ガク</t>
    </rPh>
    <phoneticPr fontId="2"/>
  </si>
  <si>
    <t>３．扶養控除等</t>
    <rPh sb="2" eb="7">
      <t>フヨウコウジョトウ</t>
    </rPh>
    <phoneticPr fontId="2"/>
  </si>
  <si>
    <t>扶養親族</t>
    <rPh sb="0" eb="4">
      <t>フヨウシンゾク</t>
    </rPh>
    <phoneticPr fontId="2"/>
  </si>
  <si>
    <t>16歳未満</t>
    <rPh sb="2" eb="3">
      <t>サイ</t>
    </rPh>
    <rPh sb="3" eb="5">
      <t>ミマン</t>
    </rPh>
    <phoneticPr fontId="2"/>
  </si>
  <si>
    <t>16-18歳、23-69歳</t>
    <rPh sb="5" eb="6">
      <t>サイ</t>
    </rPh>
    <rPh sb="12" eb="13">
      <t>サイ</t>
    </rPh>
    <phoneticPr fontId="2"/>
  </si>
  <si>
    <t>人数</t>
    <rPh sb="0" eb="2">
      <t>ニンズウ</t>
    </rPh>
    <phoneticPr fontId="2"/>
  </si>
  <si>
    <t>19-22歳</t>
    <rPh sb="5" eb="6">
      <t>サイ</t>
    </rPh>
    <phoneticPr fontId="2"/>
  </si>
  <si>
    <t>70歳以上（同居）</t>
    <rPh sb="2" eb="3">
      <t>サイ</t>
    </rPh>
    <rPh sb="3" eb="5">
      <t>イジョウ</t>
    </rPh>
    <rPh sb="6" eb="8">
      <t>ドウキョ</t>
    </rPh>
    <phoneticPr fontId="2"/>
  </si>
  <si>
    <t>70歳以上（別居）</t>
    <rPh sb="2" eb="3">
      <t>サイ</t>
    </rPh>
    <rPh sb="3" eb="5">
      <t>イジョウ</t>
    </rPh>
    <rPh sb="6" eb="8">
      <t>ベッキョ</t>
    </rPh>
    <phoneticPr fontId="2"/>
  </si>
  <si>
    <t>寡婦</t>
    <rPh sb="0" eb="2">
      <t>カフ</t>
    </rPh>
    <phoneticPr fontId="2"/>
  </si>
  <si>
    <t>ひとり親</t>
    <rPh sb="3" eb="4">
      <t>オヤ</t>
    </rPh>
    <phoneticPr fontId="2"/>
  </si>
  <si>
    <t>使い方</t>
    <rPh sb="0" eb="1">
      <t>ツカ</t>
    </rPh>
    <rPh sb="2" eb="3">
      <t>カタ</t>
    </rPh>
    <phoneticPr fontId="2"/>
  </si>
  <si>
    <t>１　家計急変があった世帯は、奨学のための給付金（家計急変世帯への支援）についての別表２に</t>
    <rPh sb="2" eb="6">
      <t>カケイキュウヘン</t>
    </rPh>
    <rPh sb="10" eb="12">
      <t>セタイ</t>
    </rPh>
    <rPh sb="40" eb="42">
      <t>ベッピョウ</t>
    </rPh>
    <phoneticPr fontId="2"/>
  </si>
  <si>
    <t>家計急変後の公的年金収入（基準日から1年間）</t>
    <rPh sb="0" eb="5">
      <t>カケイキュウヘンゴ</t>
    </rPh>
    <rPh sb="6" eb="8">
      <t>コウテキ</t>
    </rPh>
    <rPh sb="8" eb="12">
      <t>ネンキンシュウニュウ</t>
    </rPh>
    <phoneticPr fontId="2"/>
  </si>
  <si>
    <t>その他の事業所得（基準日から1年間）</t>
    <rPh sb="2" eb="3">
      <t>タ</t>
    </rPh>
    <rPh sb="4" eb="8">
      <t>ジギョウショトク</t>
    </rPh>
    <phoneticPr fontId="2"/>
  </si>
  <si>
    <t>入力する。</t>
    <rPh sb="0" eb="2">
      <t>ニュウリョク</t>
    </rPh>
    <phoneticPr fontId="2"/>
  </si>
  <si>
    <t>３　家計急変事由が、離婚・死亡以外の場合は、計算シート (離婚・死亡以外)に所得控除の額と</t>
    <rPh sb="2" eb="6">
      <t>カケイキュウヘン</t>
    </rPh>
    <rPh sb="6" eb="8">
      <t>ジユウ</t>
    </rPh>
    <rPh sb="10" eb="12">
      <t>リコン</t>
    </rPh>
    <rPh sb="13" eb="15">
      <t>シボウ</t>
    </rPh>
    <rPh sb="15" eb="17">
      <t>イガイ</t>
    </rPh>
    <rPh sb="18" eb="20">
      <t>バアイ</t>
    </rPh>
    <rPh sb="38" eb="42">
      <t>ショトクコウジョ</t>
    </rPh>
    <rPh sb="43" eb="44">
      <t>ガク</t>
    </rPh>
    <phoneticPr fontId="2"/>
  </si>
  <si>
    <t>19-22歳(特定親族特別控除該当者)</t>
    <rPh sb="5" eb="6">
      <t>サイ</t>
    </rPh>
    <rPh sb="7" eb="11">
      <t>トクテイシンゾク</t>
    </rPh>
    <rPh sb="11" eb="15">
      <t>トクベツコウジョ</t>
    </rPh>
    <rPh sb="15" eb="18">
      <t>ガイトウシャ</t>
    </rPh>
    <phoneticPr fontId="2"/>
  </si>
  <si>
    <t>税額控除の額を転記する。家計急変事由が、離婚・死亡の場合は、扶養親族の人数も合わせて、</t>
    <rPh sb="7" eb="9">
      <t>テンキ</t>
    </rPh>
    <rPh sb="30" eb="34">
      <t>フヨウシンゾク</t>
    </rPh>
    <rPh sb="35" eb="37">
      <t>ニンズウ</t>
    </rPh>
    <rPh sb="38" eb="39">
      <t>ア</t>
    </rPh>
    <phoneticPr fontId="2"/>
  </si>
  <si>
    <t>所得要件を満たすか確認すること。</t>
    <rPh sb="0" eb="2">
      <t>ショトク</t>
    </rPh>
    <rPh sb="2" eb="4">
      <t>ヨウケン</t>
    </rPh>
    <rPh sb="5" eb="6">
      <t>ミ</t>
    </rPh>
    <rPh sb="9" eb="11">
      <t>カクニン</t>
    </rPh>
    <phoneticPr fontId="2"/>
  </si>
  <si>
    <t>４　保護者全員分の県民税・市町民税の所得割額を算出し、家計急変後の県民税・市町民税の</t>
    <rPh sb="2" eb="8">
      <t>ホゴシャゼンインブン</t>
    </rPh>
    <rPh sb="9" eb="12">
      <t>ケンミンゼイ</t>
    </rPh>
    <rPh sb="13" eb="17">
      <t>シチョウミンゼイ</t>
    </rPh>
    <rPh sb="18" eb="21">
      <t>ショトクワリ</t>
    </rPh>
    <rPh sb="21" eb="22">
      <t>ガク</t>
    </rPh>
    <rPh sb="23" eb="25">
      <t>サンシュツ</t>
    </rPh>
    <rPh sb="27" eb="29">
      <t>カケイ</t>
    </rPh>
    <rPh sb="29" eb="31">
      <t>キュウヘン</t>
    </rPh>
    <rPh sb="31" eb="32">
      <t>ゴ</t>
    </rPh>
    <rPh sb="33" eb="36">
      <t>ケンミンゼイ</t>
    </rPh>
    <rPh sb="37" eb="41">
      <t>シチョウミンゼイ</t>
    </rPh>
    <phoneticPr fontId="2"/>
  </si>
  <si>
    <t>２　上記１に該当しない場合は、入力シート内の黄色に着色しているセルに収入見込み額を等を</t>
    <rPh sb="2" eb="4">
      <t>ジョウキ</t>
    </rPh>
    <rPh sb="6" eb="8">
      <t>ガイトウ</t>
    </rPh>
    <rPh sb="11" eb="13">
      <t>バアイ</t>
    </rPh>
    <rPh sb="15" eb="17">
      <t>ニュウリョク</t>
    </rPh>
    <rPh sb="20" eb="21">
      <t>ナイ</t>
    </rPh>
    <rPh sb="22" eb="24">
      <t>キイロ</t>
    </rPh>
    <rPh sb="25" eb="27">
      <t>チャクショク</t>
    </rPh>
    <rPh sb="34" eb="36">
      <t>シュウニュウ</t>
    </rPh>
    <rPh sb="36" eb="38">
      <t>ミコ</t>
    </rPh>
    <rPh sb="39" eb="40">
      <t>ガク</t>
    </rPh>
    <rPh sb="41" eb="42">
      <t>トウ</t>
    </rPh>
    <phoneticPr fontId="2"/>
  </si>
  <si>
    <t>記載している非課税限度額による計算方法を用いて、非課税世帯に該当するか判断する。</t>
    <rPh sb="0" eb="2">
      <t>キサイ</t>
    </rPh>
    <rPh sb="6" eb="12">
      <t>ヒカゼイゲンドガク</t>
    </rPh>
    <rPh sb="15" eb="19">
      <t>ケイサンホウホウ</t>
    </rPh>
    <rPh sb="20" eb="21">
      <t>モチ</t>
    </rPh>
    <rPh sb="24" eb="29">
      <t>ヒカゼイセタイ</t>
    </rPh>
    <rPh sb="30" eb="32">
      <t>ガイトウ</t>
    </rPh>
    <rPh sb="35" eb="37">
      <t>ハンダン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</si>
</sst>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ＤＦ特太ゴシック体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5" tint="0.40000610370189521"/>
        </stop>
      </gradient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>
      <alignment vertical="center"/>
    </xf>
    <xf numFmtId="38" fontId="0" fillId="3" borderId="4" xfId="1" applyFont="1" applyFill="1" applyBorder="1">
      <alignment vertical="center"/>
    </xf>
    <xf numFmtId="38" fontId="0" fillId="0" borderId="4" xfId="1" applyFont="1" applyBorder="1">
      <alignment vertical="center"/>
    </xf>
    <xf numFmtId="0" fontId="0" fillId="3" borderId="0" xfId="0" applyFill="1">
      <alignment vertical="center"/>
    </xf>
    <xf numFmtId="38" fontId="0" fillId="0" borderId="5" xfId="0" applyNumberFormat="1" applyBorder="1">
      <alignment vertical="center"/>
    </xf>
    <xf numFmtId="38" fontId="0" fillId="0" borderId="0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left" vertical="center"/>
    </xf>
    <xf numFmtId="38" fontId="0" fillId="0" borderId="0" xfId="1" applyFont="1">
      <alignment vertical="center"/>
    </xf>
    <xf numFmtId="38" fontId="0" fillId="0" borderId="0" xfId="0" applyNumberFormat="1">
      <alignment vertical="center"/>
    </xf>
    <xf numFmtId="38" fontId="0" fillId="3" borderId="0" xfId="1" applyFont="1" applyFill="1">
      <alignment vertical="center"/>
    </xf>
    <xf numFmtId="0" fontId="0" fillId="0" borderId="0" xfId="0" applyAlignment="1">
      <alignment vertical="center" shrinkToFit="1"/>
    </xf>
    <xf numFmtId="0" fontId="3" fillId="2" borderId="0" xfId="0" applyFont="1" applyFill="1" applyAlignment="1">
      <alignment horizontal="center" vertical="center"/>
    </xf>
    <xf numFmtId="38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3" borderId="1" xfId="1" applyFont="1" applyFill="1" applyBorder="1" applyAlignment="1">
      <alignment horizontal="center" vertical="center"/>
    </xf>
    <xf numFmtId="38" fontId="0" fillId="3" borderId="2" xfId="1" applyFont="1" applyFill="1" applyBorder="1" applyAlignment="1">
      <alignment horizontal="center" vertical="center"/>
    </xf>
    <xf numFmtId="38" fontId="0" fillId="3" borderId="3" xfId="1" applyFont="1" applyFill="1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EDAD-A657-44CD-B503-C4903BAFFA12}">
  <dimension ref="B2:B11"/>
  <sheetViews>
    <sheetView tabSelected="1" workbookViewId="0">
      <selection activeCell="M16" sqref="M16"/>
    </sheetView>
  </sheetViews>
  <sheetFormatPr defaultRowHeight="18"/>
  <cols>
    <col min="2" max="2" width="15" customWidth="1"/>
  </cols>
  <sheetData>
    <row r="2" spans="2:2">
      <c r="B2" t="s">
        <v>30</v>
      </c>
    </row>
    <row r="3" spans="2:2">
      <c r="B3" t="s">
        <v>31</v>
      </c>
    </row>
    <row r="4" spans="2:2">
      <c r="B4" t="s">
        <v>41</v>
      </c>
    </row>
    <row r="5" spans="2:2">
      <c r="B5" t="s">
        <v>40</v>
      </c>
    </row>
    <row r="6" spans="2:2">
      <c r="B6" t="s">
        <v>34</v>
      </c>
    </row>
    <row r="7" spans="2:2">
      <c r="B7" t="s">
        <v>35</v>
      </c>
    </row>
    <row r="8" spans="2:2">
      <c r="B8" t="s">
        <v>37</v>
      </c>
    </row>
    <row r="9" spans="2:2">
      <c r="B9" t="s">
        <v>34</v>
      </c>
    </row>
    <row r="10" spans="2:2">
      <c r="B10" t="s">
        <v>39</v>
      </c>
    </row>
    <row r="11" spans="2:2">
      <c r="B11" t="s">
        <v>38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A7F22-BCFB-412C-A08F-F3118C4B1D96}">
  <dimension ref="B2:P6"/>
  <sheetViews>
    <sheetView workbookViewId="0">
      <selection activeCell="G6" sqref="G6"/>
    </sheetView>
  </sheetViews>
  <sheetFormatPr defaultRowHeight="18"/>
  <cols>
    <col min="2" max="2" width="45.4140625" customWidth="1"/>
    <col min="3" max="3" width="10.58203125" customWidth="1"/>
    <col min="4" max="4" width="6.4140625" customWidth="1"/>
    <col min="5" max="5" width="9.6640625" customWidth="1"/>
    <col min="6" max="6" width="16.9140625" style="1" customWidth="1"/>
    <col min="7" max="7" width="12.6640625" customWidth="1"/>
    <col min="16" max="16" width="0" hidden="1" customWidth="1"/>
  </cols>
  <sheetData>
    <row r="2" spans="2:16">
      <c r="B2" t="s">
        <v>2</v>
      </c>
      <c r="C2" s="3">
        <v>3340583</v>
      </c>
      <c r="D2" s="1" t="s">
        <v>1</v>
      </c>
      <c r="F2" s="1" t="s">
        <v>3</v>
      </c>
      <c r="G2" s="4">
        <f>_xlfn.IFS(C2&lt;=650000, 0, C2&lt;=1900000, C2-650000, C2&lt;=3599999, ROUNDDOWN(C2/4, -3)*2.8-80000, C2&lt;=6599999, ROUNDDOWN(C2/4, -3)*3.2-440000, C2&lt;=8500000, ROUNDDOWN(C2*0.9-1100000, 0), TRUE, C2-1950000)</f>
        <v>2258000</v>
      </c>
      <c r="H2" s="1" t="s">
        <v>1</v>
      </c>
      <c r="P2" t="s">
        <v>5</v>
      </c>
    </row>
    <row r="3" spans="2:16">
      <c r="P3" t="s">
        <v>6</v>
      </c>
    </row>
    <row r="4" spans="2:16">
      <c r="B4" t="s">
        <v>32</v>
      </c>
      <c r="C4" s="3"/>
      <c r="D4" s="1" t="s">
        <v>1</v>
      </c>
      <c r="E4" s="5"/>
      <c r="F4" s="1" t="s">
        <v>4</v>
      </c>
      <c r="G4" s="4" cm="1">
        <f t="array" ref="G4">IF(C4="", 0, _xlfn.IFS(E4="65歳未満", _xlfn.IFS(C4&lt;=600000, 0, C4&lt;=1299999, C4-600000, C4&lt;=4099999, ROUNDDOWN(C4*0.75-150000, 0), C4&lt;=7299999, ROUNDDOWN(C4*0.85-560000, 0), C4&lt;=9999999, ROUNDDOWN(C4*0.95-1290000, 0), TRUE, C4-1955000), E4="65歳以上", _xlfn.IFS(C4&lt;=1100000, 0, C4&lt;=3299999, C4-1100000, C4&lt;=4099999, ROUNDDOWN(C4*0.75-275000, 0), C4&lt;=7299999, ROUNDDOWN(C4*0.85-685000, 0), C4&lt;=9999999, ROUNDDOWN(C4*0.95-1415000, 0), TRUE, C4-2055000), TRUE, "年齢区分を確認"))</f>
        <v>0</v>
      </c>
      <c r="H4" s="1" t="s">
        <v>1</v>
      </c>
    </row>
    <row r="6" spans="2:16">
      <c r="B6" t="s">
        <v>33</v>
      </c>
      <c r="F6" s="1" t="s">
        <v>7</v>
      </c>
      <c r="G6" s="2"/>
      <c r="H6" s="1" t="s">
        <v>1</v>
      </c>
    </row>
  </sheetData>
  <phoneticPr fontId="2"/>
  <dataValidations count="1">
    <dataValidation type="list" allowBlank="1" showInputMessage="1" showErrorMessage="1" sqref="E4" xr:uid="{E0DCE740-4B94-4747-B3D6-767C7DA6B507}">
      <formula1>$P$2:$P$3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9F239-1061-4B5F-872C-1070C9F1CA6A}">
  <dimension ref="B1:K20"/>
  <sheetViews>
    <sheetView zoomScale="90" zoomScaleNormal="90" workbookViewId="0">
      <selection activeCell="B8" sqref="B8:D8"/>
    </sheetView>
  </sheetViews>
  <sheetFormatPr defaultRowHeight="18"/>
  <sheetData>
    <row r="1" spans="2:11" ht="19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</row>
    <row r="3" spans="2:11">
      <c r="B3" t="s">
        <v>8</v>
      </c>
    </row>
    <row r="4" spans="2:11">
      <c r="B4" s="14">
        <f>入力シート!G2+入力シート!G4+入力シート!G6</f>
        <v>2258000</v>
      </c>
      <c r="C4" s="15"/>
      <c r="D4" s="16"/>
      <c r="E4" s="1" t="s">
        <v>1</v>
      </c>
    </row>
    <row r="5" spans="2:11">
      <c r="B5" t="s">
        <v>10</v>
      </c>
      <c r="E5" s="1"/>
    </row>
    <row r="6" spans="2:11">
      <c r="B6" s="17">
        <v>1785079</v>
      </c>
      <c r="C6" s="18"/>
      <c r="D6" s="19"/>
      <c r="E6" s="1" t="s">
        <v>1</v>
      </c>
      <c r="F6" t="s">
        <v>9</v>
      </c>
    </row>
    <row r="7" spans="2:11">
      <c r="B7" t="s">
        <v>11</v>
      </c>
      <c r="E7" s="1"/>
    </row>
    <row r="8" spans="2:11">
      <c r="B8" s="20">
        <f>IF(B4-(B6)&lt;0, 0, ROUNDDOWN(B4-(B6), -3))</f>
        <v>472000</v>
      </c>
      <c r="C8" s="21"/>
      <c r="D8" s="22"/>
      <c r="E8" s="1" t="s">
        <v>1</v>
      </c>
    </row>
    <row r="9" spans="2:11">
      <c r="B9" t="s">
        <v>12</v>
      </c>
      <c r="E9" s="1"/>
    </row>
    <row r="10" spans="2:11">
      <c r="B10" s="20">
        <f>B8*4/100</f>
        <v>18880</v>
      </c>
      <c r="C10" s="21"/>
      <c r="D10" s="22"/>
      <c r="E10" s="1" t="s">
        <v>1</v>
      </c>
    </row>
    <row r="11" spans="2:11">
      <c r="B11" t="s">
        <v>13</v>
      </c>
      <c r="E11" s="1"/>
    </row>
    <row r="12" spans="2:11">
      <c r="B12" s="20">
        <f>B8*6/100</f>
        <v>28320</v>
      </c>
      <c r="C12" s="21"/>
      <c r="D12" s="22"/>
      <c r="E12" s="1" t="s">
        <v>1</v>
      </c>
    </row>
    <row r="13" spans="2:11">
      <c r="B13" t="s">
        <v>16</v>
      </c>
      <c r="E13" s="1"/>
    </row>
    <row r="14" spans="2:11">
      <c r="B14" s="17"/>
      <c r="C14" s="18"/>
      <c r="D14" s="19"/>
      <c r="E14" s="1" t="s">
        <v>1</v>
      </c>
      <c r="F14" t="s">
        <v>18</v>
      </c>
    </row>
    <row r="15" spans="2:11">
      <c r="B15" t="s">
        <v>17</v>
      </c>
    </row>
    <row r="16" spans="2:11">
      <c r="B16" s="17"/>
      <c r="C16" s="18"/>
      <c r="D16" s="19"/>
      <c r="E16" s="1" t="s">
        <v>1</v>
      </c>
      <c r="F16" t="s">
        <v>18</v>
      </c>
    </row>
    <row r="19" spans="2:5" ht="18.5" thickBot="1">
      <c r="B19" t="s">
        <v>14</v>
      </c>
      <c r="D19" t="s">
        <v>15</v>
      </c>
    </row>
    <row r="20" spans="2:5" ht="18.5" thickBot="1">
      <c r="B20" s="6">
        <f>ROUNDDOWN(B10-B14,-2)</f>
        <v>18800</v>
      </c>
      <c r="C20" t="s">
        <v>1</v>
      </c>
      <c r="D20" s="6">
        <f>ROUNDDOWN(B12-B16,-2)</f>
        <v>28300</v>
      </c>
      <c r="E20" t="s">
        <v>1</v>
      </c>
    </row>
  </sheetData>
  <mergeCells count="8">
    <mergeCell ref="B12:D12"/>
    <mergeCell ref="B14:D14"/>
    <mergeCell ref="B16:D16"/>
    <mergeCell ref="B1:K1"/>
    <mergeCell ref="B4:D4"/>
    <mergeCell ref="B6:D6"/>
    <mergeCell ref="B8:D8"/>
    <mergeCell ref="B10:D10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63F6-6DD3-4E5E-B1C1-23D1D6CD0006}">
  <dimension ref="B1:O22"/>
  <sheetViews>
    <sheetView zoomScale="90" zoomScaleNormal="90" workbookViewId="0">
      <selection activeCell="O7" sqref="O7"/>
    </sheetView>
  </sheetViews>
  <sheetFormatPr defaultRowHeight="18"/>
  <cols>
    <col min="13" max="13" width="22.08203125" customWidth="1"/>
    <col min="15" max="15" width="9.25" bestFit="1" customWidth="1"/>
  </cols>
  <sheetData>
    <row r="1" spans="2:15" ht="19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</row>
    <row r="3" spans="2:15">
      <c r="B3" t="s">
        <v>8</v>
      </c>
      <c r="M3" t="s">
        <v>21</v>
      </c>
      <c r="N3" t="s">
        <v>24</v>
      </c>
    </row>
    <row r="4" spans="2:15">
      <c r="B4" s="14">
        <f>入力シート!G2+入力シート!G4+入力シート!G6</f>
        <v>2258000</v>
      </c>
      <c r="C4" s="15"/>
      <c r="D4" s="16"/>
      <c r="E4" s="1" t="s">
        <v>1</v>
      </c>
      <c r="M4" t="s">
        <v>22</v>
      </c>
      <c r="N4" s="5">
        <v>3</v>
      </c>
      <c r="O4" s="9">
        <f>N4*0</f>
        <v>0</v>
      </c>
    </row>
    <row r="5" spans="2:15">
      <c r="B5" t="s">
        <v>19</v>
      </c>
      <c r="E5" s="1"/>
      <c r="M5" t="s">
        <v>23</v>
      </c>
      <c r="N5" s="5"/>
      <c r="O5" s="9">
        <f>N5*330000</f>
        <v>0</v>
      </c>
    </row>
    <row r="6" spans="2:15">
      <c r="B6" s="17">
        <v>1013722</v>
      </c>
      <c r="C6" s="18"/>
      <c r="D6" s="19"/>
      <c r="E6" s="1" t="s">
        <v>1</v>
      </c>
      <c r="F6" t="s">
        <v>9</v>
      </c>
      <c r="M6" t="s">
        <v>25</v>
      </c>
      <c r="N6" s="5"/>
      <c r="O6" s="9">
        <f>N6*450000</f>
        <v>0</v>
      </c>
    </row>
    <row r="7" spans="2:15">
      <c r="B7" s="8" t="s">
        <v>20</v>
      </c>
      <c r="C7" s="7"/>
      <c r="D7" s="7"/>
      <c r="E7" s="1"/>
      <c r="M7" s="12" t="s">
        <v>36</v>
      </c>
      <c r="N7" s="5"/>
      <c r="O7" s="11"/>
    </row>
    <row r="8" spans="2:15">
      <c r="B8" s="23">
        <f>O12</f>
        <v>0</v>
      </c>
      <c r="C8" s="24"/>
      <c r="D8" s="25"/>
      <c r="E8" s="1" t="s">
        <v>1</v>
      </c>
      <c r="M8" t="s">
        <v>27</v>
      </c>
      <c r="N8" s="5"/>
      <c r="O8" s="9">
        <f>N8*380000</f>
        <v>0</v>
      </c>
    </row>
    <row r="9" spans="2:15">
      <c r="B9" t="s">
        <v>11</v>
      </c>
      <c r="E9" s="1"/>
      <c r="M9" t="s">
        <v>26</v>
      </c>
      <c r="N9" s="5"/>
      <c r="O9" s="9">
        <f>N9*450000</f>
        <v>0</v>
      </c>
    </row>
    <row r="10" spans="2:15">
      <c r="B10" s="20">
        <f>IF(B4-(B6)-(B8)&lt;0, 0, ROUNDDOWN(B4-(B6)-(B8), -3))</f>
        <v>1244000</v>
      </c>
      <c r="C10" s="21"/>
      <c r="D10" s="22"/>
      <c r="E10" s="1" t="s">
        <v>1</v>
      </c>
      <c r="F10" t="s">
        <v>9</v>
      </c>
      <c r="M10" t="s">
        <v>28</v>
      </c>
      <c r="N10" s="5"/>
      <c r="O10" s="9">
        <f>N10*260000</f>
        <v>0</v>
      </c>
    </row>
    <row r="11" spans="2:15">
      <c r="B11" t="s">
        <v>12</v>
      </c>
      <c r="E11" s="1"/>
      <c r="M11" t="s">
        <v>29</v>
      </c>
      <c r="N11" s="5"/>
      <c r="O11" s="9">
        <f>N11*300000</f>
        <v>0</v>
      </c>
    </row>
    <row r="12" spans="2:15">
      <c r="B12" s="20">
        <f>B10*4/100</f>
        <v>49760</v>
      </c>
      <c r="C12" s="21"/>
      <c r="D12" s="22"/>
      <c r="E12" s="1" t="s">
        <v>1</v>
      </c>
      <c r="O12" s="10">
        <f>SUM(O4:O11)</f>
        <v>0</v>
      </c>
    </row>
    <row r="13" spans="2:15">
      <c r="B13" t="s">
        <v>13</v>
      </c>
      <c r="E13" s="1"/>
    </row>
    <row r="14" spans="2:15">
      <c r="B14" s="20">
        <f>B10*6/100</f>
        <v>74640</v>
      </c>
      <c r="C14" s="21"/>
      <c r="D14" s="22"/>
      <c r="E14" s="1" t="s">
        <v>1</v>
      </c>
    </row>
    <row r="15" spans="2:15">
      <c r="B15" t="s">
        <v>16</v>
      </c>
      <c r="E15" s="1"/>
    </row>
    <row r="16" spans="2:15">
      <c r="B16" s="17">
        <v>21480</v>
      </c>
      <c r="C16" s="18"/>
      <c r="D16" s="19"/>
      <c r="E16" s="1" t="s">
        <v>1</v>
      </c>
      <c r="F16" t="s">
        <v>18</v>
      </c>
    </row>
    <row r="17" spans="2:6">
      <c r="B17" t="s">
        <v>17</v>
      </c>
    </row>
    <row r="18" spans="2:6">
      <c r="B18" s="17">
        <v>32220</v>
      </c>
      <c r="C18" s="18"/>
      <c r="D18" s="19"/>
      <c r="E18" s="1" t="s">
        <v>1</v>
      </c>
      <c r="F18" t="s">
        <v>18</v>
      </c>
    </row>
    <row r="21" spans="2:6" ht="18.5" thickBot="1">
      <c r="B21" t="s">
        <v>14</v>
      </c>
      <c r="D21" t="s">
        <v>15</v>
      </c>
    </row>
    <row r="22" spans="2:6" ht="18.5" thickBot="1">
      <c r="B22" s="6">
        <f>ROUNDDOWN(B12-B16,-2)</f>
        <v>28200</v>
      </c>
      <c r="C22" t="s">
        <v>1</v>
      </c>
      <c r="D22" s="6">
        <f>ROUNDDOWN(B14-B18,-2)</f>
        <v>42400</v>
      </c>
      <c r="E22" t="s">
        <v>1</v>
      </c>
    </row>
  </sheetData>
  <mergeCells count="9">
    <mergeCell ref="B16:D16"/>
    <mergeCell ref="B18:D18"/>
    <mergeCell ref="B8:D8"/>
    <mergeCell ref="B1:K1"/>
    <mergeCell ref="B4:D4"/>
    <mergeCell ref="B6:D6"/>
    <mergeCell ref="B10:D10"/>
    <mergeCell ref="B12:D12"/>
    <mergeCell ref="B14:D14"/>
  </mergeCells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</vt:lpstr>
      <vt:lpstr>入力シート</vt:lpstr>
      <vt:lpstr>計算シート (離婚・死亡以外)</vt:lpstr>
      <vt:lpstr>計算シート (離婚・死亡) 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怒和 誠司</cp:lastModifiedBy>
  <dcterms:created xsi:type="dcterms:W3CDTF">2026-06-20T14:35:49Z</dcterms:created>
  <dcterms:modified xsi:type="dcterms:W3CDTF">2026-07-14T06:23:47Z</dcterms:modified>
</cp:coreProperties>
</file>